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nalysis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<sst xmlns="http://schemas.openxmlformats.org/spreadsheetml/2006/main" count="286" uniqueCount="107">
  <si>
    <t xml:space="preserve">Section VIII 2026 Girls Lacrosse — Forensic Postseason Analysis</t>
  </si>
  <si>
    <t xml:space="preserve">Source: Section VIII Girls Lacrosse 2026 Standings (updated 5/12/26 12:00 AM)</t>
  </si>
  <si>
    <t xml:space="preserve">Class</t>
  </si>
  <si>
    <t xml:space="preserve">Team</t>
  </si>
  <si>
    <t xml:space="preserve">Conf</t>
  </si>
  <si>
    <t xml:space="preserve">Conf W</t>
  </si>
  <si>
    <t xml:space="preserve">Conf L</t>
  </si>
  <si>
    <t xml:space="preserve">Conf %</t>
  </si>
  <si>
    <t xml:space="preserve">Overall W</t>
  </si>
  <si>
    <t xml:space="preserve">Overall L</t>
  </si>
  <si>
    <t xml:space="preserve">Overall %</t>
  </si>
  <si>
    <t xml:space="preserve">Streak</t>
  </si>
  <si>
    <t xml:space="preserve">Status</t>
  </si>
  <si>
    <t xml:space="preserve">Anomaly Flag</t>
  </si>
  <si>
    <t xml:space="preserve">A</t>
  </si>
  <si>
    <t xml:space="preserve">Hicksville</t>
  </si>
  <si>
    <t xml:space="preserve">III</t>
  </si>
  <si>
    <t xml:space="preserve">W11</t>
  </si>
  <si>
    <t xml:space="preserve">In</t>
  </si>
  <si>
    <t xml:space="preserve">Massapequa</t>
  </si>
  <si>
    <t xml:space="preserve">I</t>
  </si>
  <si>
    <t xml:space="preserve">W2</t>
  </si>
  <si>
    <t xml:space="preserve">Great Neck South</t>
  </si>
  <si>
    <t xml:space="preserve">IV</t>
  </si>
  <si>
    <t xml:space="preserve">OUT</t>
  </si>
  <si>
    <t xml:space="preserve">Farmingdale</t>
  </si>
  <si>
    <t xml:space="preserve">L1</t>
  </si>
  <si>
    <t xml:space="preserve">Oceanside</t>
  </si>
  <si>
    <t xml:space="preserve">II</t>
  </si>
  <si>
    <t xml:space="preserve">W1</t>
  </si>
  <si>
    <t xml:space="preserve">Syosset</t>
  </si>
  <si>
    <t xml:space="preserve">L2</t>
  </si>
  <si>
    <t xml:space="preserve">Plainview-Old Bethpage JFK</t>
  </si>
  <si>
    <t xml:space="preserve">Valley Stream District</t>
  </si>
  <si>
    <t xml:space="preserve">L5</t>
  </si>
  <si>
    <t xml:space="preserve">Herricks</t>
  </si>
  <si>
    <t xml:space="preserve">L3</t>
  </si>
  <si>
    <t xml:space="preserve">East Meadow</t>
  </si>
  <si>
    <t xml:space="preserve">Freeport</t>
  </si>
  <si>
    <t xml:space="preserve">L6</t>
  </si>
  <si>
    <t xml:space="preserve">Port Washington</t>
  </si>
  <si>
    <t xml:space="preserve">Baldwin</t>
  </si>
  <si>
    <t xml:space="preserve">Hempstead</t>
  </si>
  <si>
    <t xml:space="preserve">L14</t>
  </si>
  <si>
    <t xml:space="preserve">B</t>
  </si>
  <si>
    <t xml:space="preserve">Garden City</t>
  </si>
  <si>
    <t xml:space="preserve">W8</t>
  </si>
  <si>
    <t xml:space="preserve">Conf Title</t>
  </si>
  <si>
    <t xml:space="preserve">Bethpage</t>
  </si>
  <si>
    <t xml:space="preserve">Jericho</t>
  </si>
  <si>
    <t xml:space="preserve">Glen Cove</t>
  </si>
  <si>
    <t xml:space="preserve">W6</t>
  </si>
  <si>
    <t xml:space="preserve">Manhasset</t>
  </si>
  <si>
    <t xml:space="preserve">Bellmore JFK</t>
  </si>
  <si>
    <t xml:space="preserve">New Hyde Park</t>
  </si>
  <si>
    <t xml:space="preserve">Long Beach</t>
  </si>
  <si>
    <t xml:space="preserve">W3</t>
  </si>
  <si>
    <t xml:space="preserve">Calhoun</t>
  </si>
  <si>
    <t xml:space="preserve">MacArthur</t>
  </si>
  <si>
    <t xml:space="preserve">Carey</t>
  </si>
  <si>
    <t xml:space="preserve">Great Neck North</t>
  </si>
  <si>
    <t xml:space="preserve">L4</t>
  </si>
  <si>
    <t xml:space="preserve">Elmont</t>
  </si>
  <si>
    <t xml:space="preserve">Levittown Division</t>
  </si>
  <si>
    <t xml:space="preserve">Sewanhaka</t>
  </si>
  <si>
    <t xml:space="preserve">Roslyn</t>
  </si>
  <si>
    <t xml:space="preserve">Hewlett</t>
  </si>
  <si>
    <t xml:space="preserve">Roosevelt</t>
  </si>
  <si>
    <t xml:space="preserve">L12</t>
  </si>
  <si>
    <t xml:space="preserve">Mepham</t>
  </si>
  <si>
    <t xml:space="preserve">C</t>
  </si>
  <si>
    <t xml:space="preserve">Island Trees</t>
  </si>
  <si>
    <t xml:space="preserve">W9</t>
  </si>
  <si>
    <t xml:space="preserve">Seaford</t>
  </si>
  <si>
    <t xml:space="preserve">W5</t>
  </si>
  <si>
    <t xml:space="preserve">Plainedge</t>
  </si>
  <si>
    <t xml:space="preserve">Clarke</t>
  </si>
  <si>
    <t xml:space="preserve">W4</t>
  </si>
  <si>
    <t xml:space="preserve">Malverne/East Rockaway</t>
  </si>
  <si>
    <t xml:space="preserve">Floral Park</t>
  </si>
  <si>
    <t xml:space="preserve">Play-In</t>
  </si>
  <si>
    <t xml:space="preserve">South Side</t>
  </si>
  <si>
    <t xml:space="preserve">Wantagh</t>
  </si>
  <si>
    <t xml:space="preserve">Friends Academy</t>
  </si>
  <si>
    <t xml:space="preserve">Mineola</t>
  </si>
  <si>
    <t xml:space="preserve">Lynbrook</t>
  </si>
  <si>
    <t xml:space="preserve">North Shore</t>
  </si>
  <si>
    <t xml:space="preserve">L16</t>
  </si>
  <si>
    <t xml:space="preserve">D</t>
  </si>
  <si>
    <t xml:space="preserve">Oyster Bay</t>
  </si>
  <si>
    <t xml:space="preserve">W10</t>
  </si>
  <si>
    <t xml:space="preserve">West Hempstead</t>
  </si>
  <si>
    <t xml:space="preserve">Cold Spring Harbor</t>
  </si>
  <si>
    <t xml:space="preserve">Locust Valley</t>
  </si>
  <si>
    <t xml:space="preserve">Carle Place</t>
  </si>
  <si>
    <t xml:space="preserve">Wheatley</t>
  </si>
  <si>
    <t xml:space="preserve">SUMMARY STATISTICS</t>
  </si>
  <si>
    <t xml:space="preserve">Total teams in dataset</t>
  </si>
  <si>
    <t xml:space="preserve">Teams in postseason (any status except OUT)</t>
  </si>
  <si>
    <t xml:space="preserve">Teams excluded</t>
  </si>
  <si>
    <t xml:space="preserve">Sub-.500 conference teams admitted</t>
  </si>
  <si>
    <t xml:space="preserve">Winning-record teams excluded</t>
  </si>
  <si>
    <t xml:space="preserve">PER-CLASS BREAKDOWN</t>
  </si>
  <si>
    <t xml:space="preserve">Teams</t>
  </si>
  <si>
    <t xml:space="preserve">Out</t>
  </si>
  <si>
    <t xml:space="preserve">Sub-.500 Admitted</t>
  </si>
  <si>
    <t xml:space="preserve">Winning Excluded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</si>
</sst>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%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Cambria"/>
      <family val="0"/>
      <charset val="1"/>
    </font>
    <font>
      <i val="true"/>
      <sz val="10"/>
      <color rgb="FF666666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b val="true"/>
      <sz val="11"/>
      <color rgb="FFC8102E"/>
      <name val="Cambria"/>
      <family val="0"/>
      <charset val="1"/>
    </font>
    <font>
      <b val="true"/>
      <sz val="12"/>
      <name val="Cambria"/>
      <family val="0"/>
      <charset val="1"/>
    </font>
    <font>
      <sz val="11"/>
      <name val="Cambria"/>
      <family val="0"/>
      <charset val="1"/>
    </font>
    <font>
      <b val="true"/>
      <sz val="12"/>
      <color rgb="FFC8102E"/>
      <name val="Cambria"/>
      <family val="0"/>
      <charset val="1"/>
    </font>
  </fonts>
  <fills count="11">
    <fill>
      <patternFill patternType="none"/>
    </fill>
    <fill>
      <patternFill patternType="gray125"/>
    </fill>
    <fill>
      <patternFill patternType="solid">
        <fgColor rgb="FF1A1A1A"/>
        <bgColor rgb="FF333300"/>
      </patternFill>
    </fill>
    <fill>
      <patternFill patternType="solid">
        <fgColor rgb="FFCFE2F3"/>
        <bgColor rgb="FFD9EAD3"/>
      </patternFill>
    </fill>
    <fill>
      <patternFill patternType="solid">
        <fgColor rgb="FFC8E6C9"/>
        <bgColor rgb="FFD9EAD3"/>
      </patternFill>
    </fill>
    <fill>
      <patternFill patternType="solid">
        <fgColor rgb="FFFFE0E0"/>
        <bgColor rgb="FFFFF2CC"/>
      </patternFill>
    </fill>
    <fill>
      <patternFill patternType="solid">
        <fgColor rgb="FFF4CCCC"/>
        <bgColor rgb="FFFFE0E0"/>
      </patternFill>
    </fill>
    <fill>
      <patternFill patternType="solid">
        <fgColor rgb="FFFBBC04"/>
        <bgColor rgb="FFFF9900"/>
      </patternFill>
    </fill>
    <fill>
      <patternFill patternType="solid">
        <fgColor rgb="FFD9EAD3"/>
        <bgColor rgb="FFC8E6C9"/>
      </patternFill>
    </fill>
    <fill>
      <patternFill patternType="solid">
        <fgColor rgb="FFB4A7D6"/>
        <bgColor rgb="FFCC99FF"/>
      </patternFill>
    </fill>
    <fill>
      <patternFill patternType="solid">
        <fgColor rgb="FFFFF2CC"/>
        <bgColor rgb="FFFFE0E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7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9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C8102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2CC"/>
      <rgbColor rgb="FFC8E6C9"/>
      <rgbColor rgb="FF660066"/>
      <rgbColor rgb="FFFF8080"/>
      <rgbColor rgb="FF0066CC"/>
      <rgbColor rgb="FFCFE2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EAD3"/>
      <rgbColor rgb="FFFFE0E0"/>
      <rgbColor rgb="FF99CCFF"/>
      <rgbColor rgb="FFFF99CC"/>
      <rgbColor rgb="FFCC99FF"/>
      <rgbColor rgb="FFF4CCCC"/>
      <rgbColor rgb="FF3366FF"/>
      <rgbColor rgb="FF33CCCC"/>
      <rgbColor rgb="FF99CC00"/>
      <rgbColor rgb="FFFBBC04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A1A1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7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0"/>
    <col collapsed="false" customWidth="true" hidden="false" outlineLevel="0" max="5" min="3" style="0" width="8"/>
    <col collapsed="false" customWidth="true" hidden="false" outlineLevel="0" max="6" min="6" style="0" width="10"/>
    <col collapsed="false" customWidth="true" hidden="false" outlineLevel="0" max="8" min="7" style="0" width="9"/>
    <col collapsed="false" customWidth="true" hidden="false" outlineLevel="0" max="9" min="9" style="0" width="10"/>
    <col collapsed="false" customWidth="true" hidden="false" outlineLevel="0" max="10" min="10" style="0" width="9"/>
    <col collapsed="false" customWidth="true" hidden="false" outlineLevel="0" max="11" min="11" style="0" width="14"/>
    <col collapsed="false" customWidth="true" hidden="false" outlineLevel="0" max="12" min="12" style="0" width="28"/>
  </cols>
  <sheetData>
    <row r="1" customFormat="false" ht="17.3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Format="false" ht="15" hidden="false" customHeight="fals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4" customFormat="false" ht="15" hidden="false" customHeight="fals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customFormat="false" ht="15" hidden="false" customHeight="false" outlineLevel="0" collapsed="false">
      <c r="A5" s="4" t="s">
        <v>14</v>
      </c>
      <c r="B5" s="0" t="s">
        <v>15</v>
      </c>
      <c r="C5" s="0" t="s">
        <v>16</v>
      </c>
      <c r="D5" s="0" t="n">
        <v>10</v>
      </c>
      <c r="E5" s="0" t="n">
        <v>1</v>
      </c>
      <c r="F5" s="5" t="n">
        <f aca="false">IF(D5+E5=0,0,D5/(D5+E5))</f>
        <v>0.909090909090909</v>
      </c>
      <c r="G5" s="0" t="n">
        <v>11</v>
      </c>
      <c r="H5" s="0" t="n">
        <v>3</v>
      </c>
      <c r="I5" s="5" t="n">
        <f aca="false">IF(G5+H5=0,0,G5/(G5+H5))</f>
        <v>0.785714285714286</v>
      </c>
      <c r="J5" s="0" t="s">
        <v>17</v>
      </c>
      <c r="K5" s="6" t="s">
        <v>18</v>
      </c>
      <c r="L5" s="7" t="str">
        <f aca="false">IF(AND(OR(K5="In",K5="Play-In"),F5&lt;0.5),"SUB-.500 ADMITTED",IF(AND(K5="OUT",F5&gt;=0.5),"WINNING RECORD EXCLUDED",""))</f>
        <v/>
      </c>
    </row>
    <row r="6" customFormat="false" ht="15" hidden="false" customHeight="false" outlineLevel="0" collapsed="false">
      <c r="A6" s="4" t="s">
        <v>14</v>
      </c>
      <c r="B6" s="0" t="s">
        <v>19</v>
      </c>
      <c r="C6" s="0" t="s">
        <v>20</v>
      </c>
      <c r="D6" s="0" t="n">
        <v>8</v>
      </c>
      <c r="E6" s="0" t="n">
        <v>3</v>
      </c>
      <c r="F6" s="5" t="n">
        <f aca="false">IF(D6+E6=0,0,D6/(D6+E6))</f>
        <v>0.727272727272727</v>
      </c>
      <c r="G6" s="0" t="n">
        <v>12</v>
      </c>
      <c r="H6" s="0" t="n">
        <v>3</v>
      </c>
      <c r="I6" s="5" t="n">
        <f aca="false">IF(G6+H6=0,0,G6/(G6+H6))</f>
        <v>0.8</v>
      </c>
      <c r="J6" s="0" t="s">
        <v>21</v>
      </c>
      <c r="K6" s="6" t="s">
        <v>18</v>
      </c>
      <c r="L6" s="7" t="str">
        <f aca="false">IF(AND(OR(K6="In",K6="Play-In"),F6&lt;0.5),"SUB-.500 ADMITTED",IF(AND(K6="OUT",F6&gt;=0.5),"WINNING RECORD EXCLUDED",""))</f>
        <v/>
      </c>
    </row>
    <row r="7" customFormat="false" ht="15" hidden="false" customHeight="false" outlineLevel="0" collapsed="false">
      <c r="A7" s="4" t="s">
        <v>14</v>
      </c>
      <c r="B7" s="0" t="s">
        <v>22</v>
      </c>
      <c r="C7" s="0" t="s">
        <v>23</v>
      </c>
      <c r="D7" s="0" t="n">
        <v>8</v>
      </c>
      <c r="E7" s="0" t="n">
        <v>5</v>
      </c>
      <c r="F7" s="5" t="n">
        <f aca="false">IF(D7+E7=0,0,D7/(D7+E7))</f>
        <v>0.615384615384615</v>
      </c>
      <c r="G7" s="0" t="n">
        <v>8</v>
      </c>
      <c r="H7" s="0" t="n">
        <v>5</v>
      </c>
      <c r="I7" s="5" t="n">
        <f aca="false">IF(G7+H7=0,0,G7/(G7+H7))</f>
        <v>0.615384615384615</v>
      </c>
      <c r="J7" s="0" t="s">
        <v>21</v>
      </c>
      <c r="K7" s="8" t="s">
        <v>24</v>
      </c>
      <c r="L7" s="7" t="str">
        <f aca="false">IF(AND(OR(K7="In",K7="Play-In"),F7&lt;0.5),"SUB-.500 ADMITTED",IF(AND(K7="OUT",F7&gt;=0.5),"WINNING RECORD EXCLUDED",""))</f>
        <v>WINNING RECORD EXCLUDED</v>
      </c>
    </row>
    <row r="8" customFormat="false" ht="15" hidden="false" customHeight="false" outlineLevel="0" collapsed="false">
      <c r="A8" s="4" t="s">
        <v>14</v>
      </c>
      <c r="B8" s="0" t="s">
        <v>25</v>
      </c>
      <c r="C8" s="0" t="s">
        <v>20</v>
      </c>
      <c r="D8" s="0" t="n">
        <v>6</v>
      </c>
      <c r="E8" s="0" t="n">
        <v>5</v>
      </c>
      <c r="F8" s="5" t="n">
        <f aca="false">IF(D8+E8=0,0,D8/(D8+E8))</f>
        <v>0.545454545454545</v>
      </c>
      <c r="G8" s="0" t="n">
        <v>9</v>
      </c>
      <c r="H8" s="0" t="n">
        <v>6</v>
      </c>
      <c r="I8" s="5" t="n">
        <f aca="false">IF(G8+H8=0,0,G8/(G8+H8))</f>
        <v>0.6</v>
      </c>
      <c r="J8" s="0" t="s">
        <v>26</v>
      </c>
      <c r="K8" s="6" t="s">
        <v>18</v>
      </c>
      <c r="L8" s="7" t="str">
        <f aca="false">IF(AND(OR(K8="In",K8="Play-In"),F8&lt;0.5),"SUB-.500 ADMITTED",IF(AND(K8="OUT",F8&gt;=0.5),"WINNING RECORD EXCLUDED",""))</f>
        <v/>
      </c>
    </row>
    <row r="9" customFormat="false" ht="15" hidden="false" customHeight="false" outlineLevel="0" collapsed="false">
      <c r="A9" s="4" t="s">
        <v>14</v>
      </c>
      <c r="B9" s="0" t="s">
        <v>27</v>
      </c>
      <c r="C9" s="0" t="s">
        <v>28</v>
      </c>
      <c r="D9" s="0" t="n">
        <v>6</v>
      </c>
      <c r="E9" s="0" t="n">
        <v>5</v>
      </c>
      <c r="F9" s="5" t="n">
        <f aca="false">IF(D9+E9=0,0,D9/(D9+E9))</f>
        <v>0.545454545454545</v>
      </c>
      <c r="G9" s="0" t="n">
        <v>6</v>
      </c>
      <c r="H9" s="0" t="n">
        <v>8</v>
      </c>
      <c r="I9" s="5" t="n">
        <f aca="false">IF(G9+H9=0,0,G9/(G9+H9))</f>
        <v>0.428571428571429</v>
      </c>
      <c r="J9" s="0" t="s">
        <v>29</v>
      </c>
      <c r="K9" s="6" t="s">
        <v>18</v>
      </c>
      <c r="L9" s="7" t="str">
        <f aca="false">IF(AND(OR(K9="In",K9="Play-In"),F9&lt;0.5),"SUB-.500 ADMITTED",IF(AND(K9="OUT",F9&gt;=0.5),"WINNING RECORD EXCLUDED",""))</f>
        <v/>
      </c>
    </row>
    <row r="10" customFormat="false" ht="15" hidden="false" customHeight="false" outlineLevel="0" collapsed="false">
      <c r="A10" s="4" t="s">
        <v>14</v>
      </c>
      <c r="B10" s="0" t="s">
        <v>30</v>
      </c>
      <c r="C10" s="0" t="s">
        <v>20</v>
      </c>
      <c r="D10" s="0" t="n">
        <v>5</v>
      </c>
      <c r="E10" s="0" t="n">
        <v>6</v>
      </c>
      <c r="F10" s="5" t="n">
        <f aca="false">IF(D10+E10=0,0,D10/(D10+E10))</f>
        <v>0.454545454545455</v>
      </c>
      <c r="G10" s="0" t="n">
        <v>9</v>
      </c>
      <c r="H10" s="0" t="n">
        <v>7</v>
      </c>
      <c r="I10" s="5" t="n">
        <f aca="false">IF(G10+H10=0,0,G10/(G10+H10))</f>
        <v>0.5625</v>
      </c>
      <c r="J10" s="0" t="s">
        <v>31</v>
      </c>
      <c r="K10" s="6" t="s">
        <v>18</v>
      </c>
      <c r="L10" s="7" t="str">
        <f aca="false">IF(AND(OR(K10="In",K10="Play-In"),F10&lt;0.5),"SUB-.500 ADMITTED",IF(AND(K10="OUT",F10&gt;=0.5),"WINNING RECORD EXCLUDED",""))</f>
        <v>SUB-.500 ADMITTED</v>
      </c>
    </row>
    <row r="11" customFormat="false" ht="15" hidden="false" customHeight="false" outlineLevel="0" collapsed="false">
      <c r="A11" s="4" t="s">
        <v>14</v>
      </c>
      <c r="B11" s="0" t="s">
        <v>32</v>
      </c>
      <c r="C11" s="0" t="s">
        <v>16</v>
      </c>
      <c r="D11" s="0" t="n">
        <v>5</v>
      </c>
      <c r="E11" s="0" t="n">
        <v>6</v>
      </c>
      <c r="F11" s="5" t="n">
        <f aca="false">IF(D11+E11=0,0,D11/(D11+E11))</f>
        <v>0.454545454545455</v>
      </c>
      <c r="G11" s="0" t="n">
        <v>5</v>
      </c>
      <c r="H11" s="0" t="n">
        <v>6</v>
      </c>
      <c r="I11" s="5" t="n">
        <f aca="false">IF(G11+H11=0,0,G11/(G11+H11))</f>
        <v>0.454545454545455</v>
      </c>
      <c r="J11" s="0" t="s">
        <v>26</v>
      </c>
      <c r="K11" s="6" t="s">
        <v>18</v>
      </c>
      <c r="L11" s="7" t="str">
        <f aca="false">IF(AND(OR(K11="In",K11="Play-In"),F11&lt;0.5),"SUB-.500 ADMITTED",IF(AND(K11="OUT",F11&gt;=0.5),"WINNING RECORD EXCLUDED",""))</f>
        <v>SUB-.500 ADMITTED</v>
      </c>
    </row>
    <row r="12" customFormat="false" ht="15" hidden="false" customHeight="false" outlineLevel="0" collapsed="false">
      <c r="A12" s="4" t="s">
        <v>14</v>
      </c>
      <c r="B12" s="0" t="s">
        <v>33</v>
      </c>
      <c r="C12" s="0" t="s">
        <v>23</v>
      </c>
      <c r="D12" s="0" t="n">
        <v>6</v>
      </c>
      <c r="E12" s="0" t="n">
        <v>8</v>
      </c>
      <c r="F12" s="5" t="n">
        <f aca="false">IF(D12+E12=0,0,D12/(D12+E12))</f>
        <v>0.428571428571429</v>
      </c>
      <c r="G12" s="0" t="n">
        <v>6</v>
      </c>
      <c r="H12" s="0" t="n">
        <v>8</v>
      </c>
      <c r="I12" s="5" t="n">
        <f aca="false">IF(G12+H12=0,0,G12/(G12+H12))</f>
        <v>0.428571428571429</v>
      </c>
      <c r="J12" s="0" t="s">
        <v>34</v>
      </c>
      <c r="K12" s="8" t="s">
        <v>24</v>
      </c>
      <c r="L12" s="7" t="str">
        <f aca="false">IF(AND(OR(K12="In",K12="Play-In"),F12&lt;0.5),"SUB-.500 ADMITTED",IF(AND(K12="OUT",F12&gt;=0.5),"WINNING RECORD EXCLUDED",""))</f>
        <v/>
      </c>
    </row>
    <row r="13" customFormat="false" ht="15" hidden="false" customHeight="false" outlineLevel="0" collapsed="false">
      <c r="A13" s="4" t="s">
        <v>14</v>
      </c>
      <c r="B13" s="0" t="s">
        <v>35</v>
      </c>
      <c r="C13" s="0" t="s">
        <v>23</v>
      </c>
      <c r="D13" s="0" t="n">
        <v>6</v>
      </c>
      <c r="E13" s="0" t="n">
        <v>8</v>
      </c>
      <c r="F13" s="5" t="n">
        <f aca="false">IF(D13+E13=0,0,D13/(D13+E13))</f>
        <v>0.428571428571429</v>
      </c>
      <c r="G13" s="0" t="n">
        <v>6</v>
      </c>
      <c r="H13" s="0" t="n">
        <v>8</v>
      </c>
      <c r="I13" s="5" t="n">
        <f aca="false">IF(G13+H13=0,0,G13/(G13+H13))</f>
        <v>0.428571428571429</v>
      </c>
      <c r="J13" s="0" t="s">
        <v>36</v>
      </c>
      <c r="K13" s="8" t="s">
        <v>24</v>
      </c>
      <c r="L13" s="7" t="str">
        <f aca="false">IF(AND(OR(K13="In",K13="Play-In"),F13&lt;0.5),"SUB-.500 ADMITTED",IF(AND(K13="OUT",F13&gt;=0.5),"WINNING RECORD EXCLUDED",""))</f>
        <v/>
      </c>
    </row>
    <row r="14" customFormat="false" ht="15" hidden="false" customHeight="false" outlineLevel="0" collapsed="false">
      <c r="A14" s="4" t="s">
        <v>14</v>
      </c>
      <c r="B14" s="0" t="s">
        <v>37</v>
      </c>
      <c r="C14" s="0" t="s">
        <v>16</v>
      </c>
      <c r="D14" s="0" t="n">
        <v>4</v>
      </c>
      <c r="E14" s="0" t="n">
        <v>7</v>
      </c>
      <c r="F14" s="5" t="n">
        <f aca="false">IF(D14+E14=0,0,D14/(D14+E14))</f>
        <v>0.363636363636364</v>
      </c>
      <c r="G14" s="0" t="n">
        <v>4</v>
      </c>
      <c r="H14" s="0" t="n">
        <v>11</v>
      </c>
      <c r="I14" s="5" t="n">
        <f aca="false">IF(G14+H14=0,0,G14/(G14+H14))</f>
        <v>0.266666666666667</v>
      </c>
      <c r="J14" s="0" t="s">
        <v>36</v>
      </c>
      <c r="K14" s="6" t="s">
        <v>18</v>
      </c>
      <c r="L14" s="7" t="str">
        <f aca="false">IF(AND(OR(K14="In",K14="Play-In"),F14&lt;0.5),"SUB-.500 ADMITTED",IF(AND(K14="OUT",F14&gt;=0.5),"WINNING RECORD EXCLUDED",""))</f>
        <v>SUB-.500 ADMITTED</v>
      </c>
    </row>
    <row r="15" customFormat="false" ht="15" hidden="false" customHeight="false" outlineLevel="0" collapsed="false">
      <c r="A15" s="4" t="s">
        <v>14</v>
      </c>
      <c r="B15" s="0" t="s">
        <v>38</v>
      </c>
      <c r="C15" s="0" t="s">
        <v>23</v>
      </c>
      <c r="D15" s="0" t="n">
        <v>4</v>
      </c>
      <c r="E15" s="0" t="n">
        <v>10</v>
      </c>
      <c r="F15" s="5" t="n">
        <f aca="false">IF(D15+E15=0,0,D15/(D15+E15))</f>
        <v>0.285714285714286</v>
      </c>
      <c r="G15" s="0" t="n">
        <v>4</v>
      </c>
      <c r="H15" s="0" t="n">
        <v>12</v>
      </c>
      <c r="I15" s="5" t="n">
        <f aca="false">IF(G15+H15=0,0,G15/(G15+H15))</f>
        <v>0.25</v>
      </c>
      <c r="J15" s="0" t="s">
        <v>39</v>
      </c>
      <c r="K15" s="8" t="s">
        <v>24</v>
      </c>
      <c r="L15" s="7" t="str">
        <f aca="false">IF(AND(OR(K15="In",K15="Play-In"),F15&lt;0.5),"SUB-.500 ADMITTED",IF(AND(K15="OUT",F15&gt;=0.5),"WINNING RECORD EXCLUDED",""))</f>
        <v/>
      </c>
    </row>
    <row r="16" customFormat="false" ht="15" hidden="false" customHeight="false" outlineLevel="0" collapsed="false">
      <c r="A16" s="4" t="s">
        <v>14</v>
      </c>
      <c r="B16" s="0" t="s">
        <v>40</v>
      </c>
      <c r="C16" s="0" t="s">
        <v>20</v>
      </c>
      <c r="D16" s="0" t="n">
        <v>2</v>
      </c>
      <c r="E16" s="0" t="n">
        <v>9</v>
      </c>
      <c r="F16" s="5" t="n">
        <f aca="false">IF(D16+E16=0,0,D16/(D16+E16))</f>
        <v>0.181818181818182</v>
      </c>
      <c r="G16" s="0" t="n">
        <v>5</v>
      </c>
      <c r="H16" s="0" t="n">
        <v>11</v>
      </c>
      <c r="I16" s="5" t="n">
        <f aca="false">IF(G16+H16=0,0,G16/(G16+H16))</f>
        <v>0.3125</v>
      </c>
      <c r="J16" s="0" t="s">
        <v>34</v>
      </c>
      <c r="K16" s="6" t="s">
        <v>18</v>
      </c>
      <c r="L16" s="7" t="str">
        <f aca="false">IF(AND(OR(K16="In",K16="Play-In"),F16&lt;0.5),"SUB-.500 ADMITTED",IF(AND(K16="OUT",F16&gt;=0.5),"WINNING RECORD EXCLUDED",""))</f>
        <v>SUB-.500 ADMITTED</v>
      </c>
    </row>
    <row r="17" customFormat="false" ht="15" hidden="false" customHeight="false" outlineLevel="0" collapsed="false">
      <c r="A17" s="4" t="s">
        <v>14</v>
      </c>
      <c r="B17" s="0" t="s">
        <v>41</v>
      </c>
      <c r="C17" s="0" t="s">
        <v>16</v>
      </c>
      <c r="D17" s="0" t="n">
        <v>1</v>
      </c>
      <c r="E17" s="0" t="n">
        <v>10</v>
      </c>
      <c r="F17" s="5" t="n">
        <f aca="false">IF(D17+E17=0,0,D17/(D17+E17))</f>
        <v>0.0909090909090909</v>
      </c>
      <c r="G17" s="0" t="n">
        <v>3</v>
      </c>
      <c r="H17" s="0" t="n">
        <v>10</v>
      </c>
      <c r="I17" s="5" t="n">
        <f aca="false">IF(G17+H17=0,0,G17/(G17+H17))</f>
        <v>0.230769230769231</v>
      </c>
      <c r="J17" s="0" t="s">
        <v>36</v>
      </c>
      <c r="K17" s="8" t="s">
        <v>24</v>
      </c>
      <c r="L17" s="7" t="str">
        <f aca="false">IF(AND(OR(K17="In",K17="Play-In"),F17&lt;0.5),"SUB-.500 ADMITTED",IF(AND(K17="OUT",F17&gt;=0.5),"WINNING RECORD EXCLUDED",""))</f>
        <v/>
      </c>
    </row>
    <row r="18" customFormat="false" ht="15" hidden="false" customHeight="false" outlineLevel="0" collapsed="false">
      <c r="A18" s="4" t="s">
        <v>14</v>
      </c>
      <c r="B18" s="0" t="s">
        <v>42</v>
      </c>
      <c r="C18" s="0" t="s">
        <v>23</v>
      </c>
      <c r="D18" s="0" t="n">
        <v>0</v>
      </c>
      <c r="E18" s="0" t="n">
        <v>14</v>
      </c>
      <c r="F18" s="5" t="n">
        <f aca="false">IF(D18+E18=0,0,D18/(D18+E18))</f>
        <v>0</v>
      </c>
      <c r="G18" s="0" t="n">
        <v>0</v>
      </c>
      <c r="H18" s="0" t="n">
        <v>14</v>
      </c>
      <c r="I18" s="5" t="n">
        <f aca="false">IF(G18+H18=0,0,G18/(G18+H18))</f>
        <v>0</v>
      </c>
      <c r="J18" s="0" t="s">
        <v>43</v>
      </c>
      <c r="K18" s="8" t="s">
        <v>24</v>
      </c>
      <c r="L18" s="7" t="str">
        <f aca="false">IF(AND(OR(K18="In",K18="Play-In"),F18&lt;0.5),"SUB-.500 ADMITTED",IF(AND(K18="OUT",F18&gt;=0.5),"WINNING RECORD EXCLUDED",""))</f>
        <v/>
      </c>
    </row>
    <row r="19" customFormat="false" ht="15" hidden="false" customHeight="false" outlineLevel="0" collapsed="false">
      <c r="A19" s="9" t="s">
        <v>44</v>
      </c>
      <c r="B19" s="0" t="s">
        <v>45</v>
      </c>
      <c r="C19" s="0" t="s">
        <v>20</v>
      </c>
      <c r="D19" s="0" t="n">
        <v>11</v>
      </c>
      <c r="E19" s="0" t="n">
        <v>0</v>
      </c>
      <c r="F19" s="5" t="n">
        <f aca="false">IF(D19+E19=0,0,D19/(D19+E19))</f>
        <v>1</v>
      </c>
      <c r="G19" s="0" t="n">
        <v>14</v>
      </c>
      <c r="H19" s="0" t="n">
        <v>2</v>
      </c>
      <c r="I19" s="5" t="n">
        <f aca="false">IF(G19+H19=0,0,G19/(G19+H19))</f>
        <v>0.875</v>
      </c>
      <c r="J19" s="0" t="s">
        <v>46</v>
      </c>
      <c r="K19" s="10" t="s">
        <v>47</v>
      </c>
      <c r="L19" s="7" t="str">
        <f aca="false">IF(AND(OR(K19="In",K19="Play-In"),F19&lt;0.5),"SUB-.500 ADMITTED",IF(AND(K19="OUT",F19&gt;=0.5),"WINNING RECORD EXCLUDED",""))</f>
        <v/>
      </c>
    </row>
    <row r="20" customFormat="false" ht="15" hidden="false" customHeight="false" outlineLevel="0" collapsed="false">
      <c r="A20" s="9" t="s">
        <v>44</v>
      </c>
      <c r="B20" s="0" t="s">
        <v>48</v>
      </c>
      <c r="C20" s="0" t="s">
        <v>28</v>
      </c>
      <c r="D20" s="0" t="n">
        <v>10</v>
      </c>
      <c r="E20" s="0" t="n">
        <v>1</v>
      </c>
      <c r="F20" s="5" t="n">
        <f aca="false">IF(D20+E20=0,0,D20/(D20+E20))</f>
        <v>0.909090909090909</v>
      </c>
      <c r="G20" s="0" t="n">
        <v>14</v>
      </c>
      <c r="H20" s="0" t="n">
        <v>2</v>
      </c>
      <c r="I20" s="5" t="n">
        <f aca="false">IF(G20+H20=0,0,G20/(G20+H20))</f>
        <v>0.875</v>
      </c>
      <c r="J20" s="0" t="s">
        <v>46</v>
      </c>
      <c r="K20" s="10" t="s">
        <v>47</v>
      </c>
      <c r="L20" s="7" t="str">
        <f aca="false">IF(AND(OR(K20="In",K20="Play-In"),F20&lt;0.5),"SUB-.500 ADMITTED",IF(AND(K20="OUT",F20&gt;=0.5),"WINNING RECORD EXCLUDED",""))</f>
        <v/>
      </c>
    </row>
    <row r="21" customFormat="false" ht="15" hidden="false" customHeight="false" outlineLevel="0" collapsed="false">
      <c r="A21" s="9" t="s">
        <v>44</v>
      </c>
      <c r="B21" s="0" t="s">
        <v>49</v>
      </c>
      <c r="C21" s="0" t="s">
        <v>23</v>
      </c>
      <c r="D21" s="0" t="n">
        <v>12</v>
      </c>
      <c r="E21" s="0" t="n">
        <v>2</v>
      </c>
      <c r="F21" s="5" t="n">
        <f aca="false">IF(D21+E21=0,0,D21/(D21+E21))</f>
        <v>0.857142857142857</v>
      </c>
      <c r="G21" s="0" t="n">
        <v>12</v>
      </c>
      <c r="H21" s="0" t="n">
        <v>4</v>
      </c>
      <c r="I21" s="5" t="n">
        <f aca="false">IF(G21+H21=0,0,G21/(G21+H21))</f>
        <v>0.75</v>
      </c>
      <c r="J21" s="0" t="s">
        <v>21</v>
      </c>
      <c r="K21" s="8" t="s">
        <v>24</v>
      </c>
      <c r="L21" s="7" t="str">
        <f aca="false">IF(AND(OR(K21="In",K21="Play-In"),F21&lt;0.5),"SUB-.500 ADMITTED",IF(AND(K21="OUT",F21&gt;=0.5),"WINNING RECORD EXCLUDED",""))</f>
        <v>WINNING RECORD EXCLUDED</v>
      </c>
    </row>
    <row r="22" customFormat="false" ht="15" hidden="false" customHeight="false" outlineLevel="0" collapsed="false">
      <c r="A22" s="9" t="s">
        <v>44</v>
      </c>
      <c r="B22" s="0" t="s">
        <v>50</v>
      </c>
      <c r="C22" s="0" t="s">
        <v>23</v>
      </c>
      <c r="D22" s="0" t="n">
        <v>12</v>
      </c>
      <c r="E22" s="0" t="n">
        <v>2</v>
      </c>
      <c r="F22" s="5" t="n">
        <f aca="false">IF(D22+E22=0,0,D22/(D22+E22))</f>
        <v>0.857142857142857</v>
      </c>
      <c r="G22" s="0" t="n">
        <v>13</v>
      </c>
      <c r="H22" s="0" t="n">
        <v>3</v>
      </c>
      <c r="I22" s="5" t="n">
        <f aca="false">IF(G22+H22=0,0,G22/(G22+H22))</f>
        <v>0.8125</v>
      </c>
      <c r="J22" s="0" t="s">
        <v>51</v>
      </c>
      <c r="K22" s="8" t="s">
        <v>24</v>
      </c>
      <c r="L22" s="7" t="str">
        <f aca="false">IF(AND(OR(K22="In",K22="Play-In"),F22&lt;0.5),"SUB-.500 ADMITTED",IF(AND(K22="OUT",F22&gt;=0.5),"WINNING RECORD EXCLUDED",""))</f>
        <v>WINNING RECORD EXCLUDED</v>
      </c>
    </row>
    <row r="23" customFormat="false" ht="15" hidden="false" customHeight="false" outlineLevel="0" collapsed="false">
      <c r="A23" s="9" t="s">
        <v>44</v>
      </c>
      <c r="B23" s="0" t="s">
        <v>52</v>
      </c>
      <c r="C23" s="0" t="s">
        <v>20</v>
      </c>
      <c r="D23" s="0" t="n">
        <v>9</v>
      </c>
      <c r="E23" s="0" t="n">
        <v>2</v>
      </c>
      <c r="F23" s="5" t="n">
        <f aca="false">IF(D23+E23=0,0,D23/(D23+E23))</f>
        <v>0.818181818181818</v>
      </c>
      <c r="G23" s="0" t="n">
        <v>13</v>
      </c>
      <c r="H23" s="0" t="n">
        <v>2</v>
      </c>
      <c r="I23" s="5" t="n">
        <f aca="false">IF(G23+H23=0,0,G23/(G23+H23))</f>
        <v>0.866666666666667</v>
      </c>
      <c r="J23" s="0" t="s">
        <v>21</v>
      </c>
      <c r="K23" s="6" t="s">
        <v>18</v>
      </c>
      <c r="L23" s="7" t="str">
        <f aca="false">IF(AND(OR(K23="In",K23="Play-In"),F23&lt;0.5),"SUB-.500 ADMITTED",IF(AND(K23="OUT",F23&gt;=0.5),"WINNING RECORD EXCLUDED",""))</f>
        <v/>
      </c>
    </row>
    <row r="24" customFormat="false" ht="15" hidden="false" customHeight="false" outlineLevel="0" collapsed="false">
      <c r="A24" s="9" t="s">
        <v>44</v>
      </c>
      <c r="B24" s="0" t="s">
        <v>53</v>
      </c>
      <c r="C24" s="0" t="s">
        <v>16</v>
      </c>
      <c r="D24" s="0" t="n">
        <v>9</v>
      </c>
      <c r="E24" s="0" t="n">
        <v>2</v>
      </c>
      <c r="F24" s="5" t="n">
        <f aca="false">IF(D24+E24=0,0,D24/(D24+E24))</f>
        <v>0.818181818181818</v>
      </c>
      <c r="G24" s="0" t="n">
        <v>12</v>
      </c>
      <c r="H24" s="0" t="n">
        <v>4</v>
      </c>
      <c r="I24" s="5" t="n">
        <f aca="false">IF(G24+H24=0,0,G24/(G24+H24))</f>
        <v>0.75</v>
      </c>
      <c r="J24" s="0" t="s">
        <v>21</v>
      </c>
      <c r="K24" s="6" t="s">
        <v>18</v>
      </c>
      <c r="L24" s="7" t="str">
        <f aca="false">IF(AND(OR(K24="In",K24="Play-In"),F24&lt;0.5),"SUB-.500 ADMITTED",IF(AND(K24="OUT",F24&gt;=0.5),"WINNING RECORD EXCLUDED",""))</f>
        <v/>
      </c>
    </row>
    <row r="25" customFormat="false" ht="15" hidden="false" customHeight="false" outlineLevel="0" collapsed="false">
      <c r="A25" s="9" t="s">
        <v>44</v>
      </c>
      <c r="B25" s="0" t="s">
        <v>54</v>
      </c>
      <c r="C25" s="0" t="s">
        <v>16</v>
      </c>
      <c r="D25" s="0" t="n">
        <v>7</v>
      </c>
      <c r="E25" s="0" t="n">
        <v>4</v>
      </c>
      <c r="F25" s="5" t="n">
        <f aca="false">IF(D25+E25=0,0,D25/(D25+E25))</f>
        <v>0.636363636363636</v>
      </c>
      <c r="G25" s="0" t="n">
        <v>7</v>
      </c>
      <c r="H25" s="0" t="n">
        <v>5</v>
      </c>
      <c r="I25" s="5" t="n">
        <f aca="false">IF(G25+H25=0,0,G25/(G25+H25))</f>
        <v>0.583333333333333</v>
      </c>
      <c r="J25" s="0" t="s">
        <v>29</v>
      </c>
      <c r="K25" s="8" t="s">
        <v>24</v>
      </c>
      <c r="L25" s="7" t="str">
        <f aca="false">IF(AND(OR(K25="In",K25="Play-In"),F25&lt;0.5),"SUB-.500 ADMITTED",IF(AND(K25="OUT",F25&gt;=0.5),"WINNING RECORD EXCLUDED",""))</f>
        <v>WINNING RECORD EXCLUDED</v>
      </c>
    </row>
    <row r="26" customFormat="false" ht="15" hidden="false" customHeight="false" outlineLevel="0" collapsed="false">
      <c r="A26" s="9" t="s">
        <v>44</v>
      </c>
      <c r="B26" s="0" t="s">
        <v>55</v>
      </c>
      <c r="C26" s="0" t="s">
        <v>20</v>
      </c>
      <c r="D26" s="0" t="n">
        <v>6</v>
      </c>
      <c r="E26" s="0" t="n">
        <v>5</v>
      </c>
      <c r="F26" s="5" t="n">
        <f aca="false">IF(D26+E26=0,0,D26/(D26+E26))</f>
        <v>0.545454545454545</v>
      </c>
      <c r="G26" s="0" t="n">
        <v>10</v>
      </c>
      <c r="H26" s="0" t="n">
        <v>6</v>
      </c>
      <c r="I26" s="5" t="n">
        <f aca="false">IF(G26+H26=0,0,G26/(G26+H26))</f>
        <v>0.625</v>
      </c>
      <c r="J26" s="0" t="s">
        <v>56</v>
      </c>
      <c r="K26" s="6" t="s">
        <v>18</v>
      </c>
      <c r="L26" s="7" t="str">
        <f aca="false">IF(AND(OR(K26="In",K26="Play-In"),F26&lt;0.5),"SUB-.500 ADMITTED",IF(AND(K26="OUT",F26&gt;=0.5),"WINNING RECORD EXCLUDED",""))</f>
        <v/>
      </c>
    </row>
    <row r="27" customFormat="false" ht="15" hidden="false" customHeight="false" outlineLevel="0" collapsed="false">
      <c r="A27" s="9" t="s">
        <v>44</v>
      </c>
      <c r="B27" s="0" t="s">
        <v>57</v>
      </c>
      <c r="C27" s="0" t="s">
        <v>28</v>
      </c>
      <c r="D27" s="0" t="n">
        <v>6</v>
      </c>
      <c r="E27" s="0" t="n">
        <v>5</v>
      </c>
      <c r="F27" s="5" t="n">
        <f aca="false">IF(D27+E27=0,0,D27/(D27+E27))</f>
        <v>0.545454545454545</v>
      </c>
      <c r="G27" s="0" t="n">
        <v>9</v>
      </c>
      <c r="H27" s="0" t="n">
        <v>7</v>
      </c>
      <c r="I27" s="5" t="n">
        <f aca="false">IF(G27+H27=0,0,G27/(G27+H27))</f>
        <v>0.5625</v>
      </c>
      <c r="J27" s="0" t="s">
        <v>26</v>
      </c>
      <c r="K27" s="6" t="s">
        <v>18</v>
      </c>
      <c r="L27" s="7" t="str">
        <f aca="false">IF(AND(OR(K27="In",K27="Play-In"),F27&lt;0.5),"SUB-.500 ADMITTED",IF(AND(K27="OUT",F27&gt;=0.5),"WINNING RECORD EXCLUDED",""))</f>
        <v/>
      </c>
    </row>
    <row r="28" customFormat="false" ht="15" hidden="false" customHeight="false" outlineLevel="0" collapsed="false">
      <c r="A28" s="9" t="s">
        <v>44</v>
      </c>
      <c r="B28" s="0" t="s">
        <v>58</v>
      </c>
      <c r="C28" s="0" t="s">
        <v>28</v>
      </c>
      <c r="D28" s="0" t="n">
        <v>5</v>
      </c>
      <c r="E28" s="0" t="n">
        <v>6</v>
      </c>
      <c r="F28" s="5" t="n">
        <f aca="false">IF(D28+E28=0,0,D28/(D28+E28))</f>
        <v>0.454545454545455</v>
      </c>
      <c r="G28" s="0" t="n">
        <v>8</v>
      </c>
      <c r="H28" s="0" t="n">
        <v>8</v>
      </c>
      <c r="I28" s="5" t="n">
        <f aca="false">IF(G28+H28=0,0,G28/(G28+H28))</f>
        <v>0.5</v>
      </c>
      <c r="J28" s="0" t="s">
        <v>26</v>
      </c>
      <c r="K28" s="6" t="s">
        <v>18</v>
      </c>
      <c r="L28" s="7" t="str">
        <f aca="false">IF(AND(OR(K28="In",K28="Play-In"),F28&lt;0.5),"SUB-.500 ADMITTED",IF(AND(K28="OUT",F28&gt;=0.5),"WINNING RECORD EXCLUDED",""))</f>
        <v>SUB-.500 ADMITTED</v>
      </c>
    </row>
    <row r="29" customFormat="false" ht="15" hidden="false" customHeight="false" outlineLevel="0" collapsed="false">
      <c r="A29" s="9" t="s">
        <v>44</v>
      </c>
      <c r="B29" s="0" t="s">
        <v>59</v>
      </c>
      <c r="C29" s="0" t="s">
        <v>16</v>
      </c>
      <c r="D29" s="0" t="n">
        <v>5</v>
      </c>
      <c r="E29" s="0" t="n">
        <v>6</v>
      </c>
      <c r="F29" s="5" t="n">
        <f aca="false">IF(D29+E29=0,0,D29/(D29+E29))</f>
        <v>0.454545454545455</v>
      </c>
      <c r="G29" s="0" t="n">
        <v>5</v>
      </c>
      <c r="H29" s="0" t="n">
        <v>10</v>
      </c>
      <c r="I29" s="5" t="n">
        <f aca="false">IF(G29+H29=0,0,G29/(G29+H29))</f>
        <v>0.333333333333333</v>
      </c>
      <c r="J29" s="0" t="s">
        <v>36</v>
      </c>
      <c r="K29" s="8" t="s">
        <v>24</v>
      </c>
      <c r="L29" s="7" t="str">
        <f aca="false">IF(AND(OR(K29="In",K29="Play-In"),F29&lt;0.5),"SUB-.500 ADMITTED",IF(AND(K29="OUT",F29&gt;=0.5),"WINNING RECORD EXCLUDED",""))</f>
        <v/>
      </c>
    </row>
    <row r="30" customFormat="false" ht="15" hidden="false" customHeight="false" outlineLevel="0" collapsed="false">
      <c r="A30" s="9" t="s">
        <v>44</v>
      </c>
      <c r="B30" s="0" t="s">
        <v>60</v>
      </c>
      <c r="C30" s="0" t="s">
        <v>23</v>
      </c>
      <c r="D30" s="0" t="n">
        <v>5</v>
      </c>
      <c r="E30" s="0" t="n">
        <v>9</v>
      </c>
      <c r="F30" s="5" t="n">
        <f aca="false">IF(D30+E30=0,0,D30/(D30+E30))</f>
        <v>0.357142857142857</v>
      </c>
      <c r="G30" s="0" t="n">
        <v>5</v>
      </c>
      <c r="H30" s="0" t="n">
        <v>9</v>
      </c>
      <c r="I30" s="5" t="n">
        <f aca="false">IF(G30+H30=0,0,G30/(G30+H30))</f>
        <v>0.357142857142857</v>
      </c>
      <c r="J30" s="0" t="s">
        <v>61</v>
      </c>
      <c r="K30" s="8" t="s">
        <v>24</v>
      </c>
      <c r="L30" s="7" t="str">
        <f aca="false">IF(AND(OR(K30="In",K30="Play-In"),F30&lt;0.5),"SUB-.500 ADMITTED",IF(AND(K30="OUT",F30&gt;=0.5),"WINNING RECORD EXCLUDED",""))</f>
        <v/>
      </c>
    </row>
    <row r="31" customFormat="false" ht="15" hidden="false" customHeight="false" outlineLevel="0" collapsed="false">
      <c r="A31" s="9" t="s">
        <v>44</v>
      </c>
      <c r="B31" s="0" t="s">
        <v>62</v>
      </c>
      <c r="C31" s="0" t="s">
        <v>23</v>
      </c>
      <c r="D31" s="0" t="n">
        <v>4</v>
      </c>
      <c r="E31" s="0" t="n">
        <v>10</v>
      </c>
      <c r="F31" s="5" t="n">
        <f aca="false">IF(D31+E31=0,0,D31/(D31+E31))</f>
        <v>0.285714285714286</v>
      </c>
      <c r="G31" s="0" t="n">
        <v>4</v>
      </c>
      <c r="H31" s="0" t="n">
        <v>12</v>
      </c>
      <c r="I31" s="5" t="n">
        <f aca="false">IF(G31+H31=0,0,G31/(G31+H31))</f>
        <v>0.25</v>
      </c>
      <c r="J31" s="0" t="s">
        <v>26</v>
      </c>
      <c r="K31" s="8" t="s">
        <v>24</v>
      </c>
      <c r="L31" s="7" t="str">
        <f aca="false">IF(AND(OR(K31="In",K31="Play-In"),F31&lt;0.5),"SUB-.500 ADMITTED",IF(AND(K31="OUT",F31&gt;=0.5),"WINNING RECORD EXCLUDED",""))</f>
        <v/>
      </c>
    </row>
    <row r="32" customFormat="false" ht="15" hidden="false" customHeight="false" outlineLevel="0" collapsed="false">
      <c r="A32" s="9" t="s">
        <v>44</v>
      </c>
      <c r="B32" s="0" t="s">
        <v>63</v>
      </c>
      <c r="C32" s="0" t="s">
        <v>28</v>
      </c>
      <c r="D32" s="0" t="n">
        <v>2</v>
      </c>
      <c r="E32" s="0" t="n">
        <v>9</v>
      </c>
      <c r="F32" s="5" t="n">
        <f aca="false">IF(D32+E32=0,0,D32/(D32+E32))</f>
        <v>0.181818181818182</v>
      </c>
      <c r="G32" s="0" t="n">
        <v>7</v>
      </c>
      <c r="H32" s="0" t="n">
        <v>9</v>
      </c>
      <c r="I32" s="5" t="n">
        <f aca="false">IF(G32+H32=0,0,G32/(G32+H32))</f>
        <v>0.4375</v>
      </c>
      <c r="J32" s="0" t="s">
        <v>31</v>
      </c>
      <c r="K32" s="6" t="s">
        <v>18</v>
      </c>
      <c r="L32" s="7" t="str">
        <f aca="false">IF(AND(OR(K32="In",K32="Play-In"),F32&lt;0.5),"SUB-.500 ADMITTED",IF(AND(K32="OUT",F32&gt;=0.5),"WINNING RECORD EXCLUDED",""))</f>
        <v>SUB-.500 ADMITTED</v>
      </c>
    </row>
    <row r="33" customFormat="false" ht="15" hidden="false" customHeight="false" outlineLevel="0" collapsed="false">
      <c r="A33" s="9" t="s">
        <v>44</v>
      </c>
      <c r="B33" s="0" t="s">
        <v>64</v>
      </c>
      <c r="C33" s="0" t="s">
        <v>23</v>
      </c>
      <c r="D33" s="0" t="n">
        <v>2</v>
      </c>
      <c r="E33" s="0" t="n">
        <v>12</v>
      </c>
      <c r="F33" s="5" t="n">
        <f aca="false">IF(D33+E33=0,0,D33/(D33+E33))</f>
        <v>0.142857142857143</v>
      </c>
      <c r="G33" s="0" t="n">
        <v>2</v>
      </c>
      <c r="H33" s="0" t="n">
        <v>12</v>
      </c>
      <c r="I33" s="5" t="n">
        <f aca="false">IF(G33+H33=0,0,G33/(G33+H33))</f>
        <v>0.142857142857143</v>
      </c>
      <c r="J33" s="0" t="s">
        <v>21</v>
      </c>
      <c r="K33" s="8" t="s">
        <v>24</v>
      </c>
      <c r="L33" s="7" t="str">
        <f aca="false">IF(AND(OR(K33="In",K33="Play-In"),F33&lt;0.5),"SUB-.500 ADMITTED",IF(AND(K33="OUT",F33&gt;=0.5),"WINNING RECORD EXCLUDED",""))</f>
        <v/>
      </c>
    </row>
    <row r="34" customFormat="false" ht="15" hidden="false" customHeight="false" outlineLevel="0" collapsed="false">
      <c r="A34" s="9" t="s">
        <v>44</v>
      </c>
      <c r="B34" s="0" t="s">
        <v>65</v>
      </c>
      <c r="C34" s="0" t="s">
        <v>28</v>
      </c>
      <c r="D34" s="0" t="n">
        <v>1</v>
      </c>
      <c r="E34" s="0" t="n">
        <v>10</v>
      </c>
      <c r="F34" s="5" t="n">
        <f aca="false">IF(D34+E34=0,0,D34/(D34+E34))</f>
        <v>0.0909090909090909</v>
      </c>
      <c r="G34" s="0" t="n">
        <v>3</v>
      </c>
      <c r="H34" s="0" t="n">
        <v>12</v>
      </c>
      <c r="I34" s="5" t="n">
        <f aca="false">IF(G34+H34=0,0,G34/(G34+H34))</f>
        <v>0.2</v>
      </c>
      <c r="J34" s="0" t="s">
        <v>36</v>
      </c>
      <c r="K34" s="6" t="s">
        <v>18</v>
      </c>
      <c r="L34" s="7" t="str">
        <f aca="false">IF(AND(OR(K34="In",K34="Play-In"),F34&lt;0.5),"SUB-.500 ADMITTED",IF(AND(K34="OUT",F34&gt;=0.5),"WINNING RECORD EXCLUDED",""))</f>
        <v>SUB-.500 ADMITTED</v>
      </c>
    </row>
    <row r="35" customFormat="false" ht="15" hidden="false" customHeight="false" outlineLevel="0" collapsed="false">
      <c r="A35" s="9" t="s">
        <v>44</v>
      </c>
      <c r="B35" s="0" t="s">
        <v>66</v>
      </c>
      <c r="C35" s="0" t="s">
        <v>16</v>
      </c>
      <c r="D35" s="0" t="n">
        <v>1</v>
      </c>
      <c r="E35" s="0" t="n">
        <v>10</v>
      </c>
      <c r="F35" s="5" t="n">
        <f aca="false">IF(D35+E35=0,0,D35/(D35+E35))</f>
        <v>0.0909090909090909</v>
      </c>
      <c r="G35" s="0" t="n">
        <v>1</v>
      </c>
      <c r="H35" s="0" t="n">
        <v>12</v>
      </c>
      <c r="I35" s="5" t="n">
        <f aca="false">IF(G35+H35=0,0,G35/(G35+H35))</f>
        <v>0.0769230769230769</v>
      </c>
      <c r="J35" s="0" t="s">
        <v>31</v>
      </c>
      <c r="K35" s="8" t="s">
        <v>24</v>
      </c>
      <c r="L35" s="7" t="str">
        <f aca="false">IF(AND(OR(K35="In",K35="Play-In"),F35&lt;0.5),"SUB-.500 ADMITTED",IF(AND(K35="OUT",F35&gt;=0.5),"WINNING RECORD EXCLUDED",""))</f>
        <v/>
      </c>
    </row>
    <row r="36" customFormat="false" ht="15" hidden="false" customHeight="false" outlineLevel="0" collapsed="false">
      <c r="A36" s="9" t="s">
        <v>44</v>
      </c>
      <c r="B36" s="0" t="s">
        <v>67</v>
      </c>
      <c r="C36" s="0" t="s">
        <v>23</v>
      </c>
      <c r="D36" s="0" t="n">
        <v>1</v>
      </c>
      <c r="E36" s="0" t="n">
        <v>13</v>
      </c>
      <c r="F36" s="5" t="n">
        <f aca="false">IF(D36+E36=0,0,D36/(D36+E36))</f>
        <v>0.0714285714285714</v>
      </c>
      <c r="G36" s="0" t="n">
        <v>1</v>
      </c>
      <c r="H36" s="0" t="n">
        <v>13</v>
      </c>
      <c r="I36" s="5" t="n">
        <f aca="false">IF(G36+H36=0,0,G36/(G36+H36))</f>
        <v>0.0714285714285714</v>
      </c>
      <c r="J36" s="0" t="s">
        <v>68</v>
      </c>
      <c r="K36" s="8" t="s">
        <v>24</v>
      </c>
      <c r="L36" s="7" t="str">
        <f aca="false">IF(AND(OR(K36="In",K36="Play-In"),F36&lt;0.5),"SUB-.500 ADMITTED",IF(AND(K36="OUT",F36&gt;=0.5),"WINNING RECORD EXCLUDED",""))</f>
        <v/>
      </c>
    </row>
    <row r="37" customFormat="false" ht="15" hidden="false" customHeight="false" outlineLevel="0" collapsed="false">
      <c r="A37" s="9" t="s">
        <v>44</v>
      </c>
      <c r="B37" s="0" t="s">
        <v>69</v>
      </c>
      <c r="C37" s="0" t="s">
        <v>28</v>
      </c>
      <c r="D37" s="0" t="n">
        <v>0</v>
      </c>
      <c r="E37" s="0" t="n">
        <v>11</v>
      </c>
      <c r="F37" s="5" t="n">
        <f aca="false">IF(D37+E37=0,0,D37/(D37+E37))</f>
        <v>0</v>
      </c>
      <c r="G37" s="0" t="n">
        <v>1</v>
      </c>
      <c r="H37" s="0" t="n">
        <v>13</v>
      </c>
      <c r="I37" s="5" t="n">
        <f aca="false">IF(G37+H37=0,0,G37/(G37+H37))</f>
        <v>0.0714285714285714</v>
      </c>
      <c r="J37" s="0" t="s">
        <v>39</v>
      </c>
      <c r="K37" s="6" t="s">
        <v>18</v>
      </c>
      <c r="L37" s="7" t="str">
        <f aca="false">IF(AND(OR(K37="In",K37="Play-In"),F37&lt;0.5),"SUB-.500 ADMITTED",IF(AND(K37="OUT",F37&gt;=0.5),"WINNING RECORD EXCLUDED",""))</f>
        <v>SUB-.500 ADMITTED</v>
      </c>
    </row>
    <row r="38" customFormat="false" ht="15" hidden="false" customHeight="false" outlineLevel="0" collapsed="false">
      <c r="A38" s="11" t="s">
        <v>70</v>
      </c>
      <c r="B38" s="0" t="s">
        <v>71</v>
      </c>
      <c r="C38" s="0" t="s">
        <v>23</v>
      </c>
      <c r="D38" s="0" t="n">
        <v>14</v>
      </c>
      <c r="E38" s="0" t="n">
        <v>0</v>
      </c>
      <c r="F38" s="5" t="n">
        <f aca="false">IF(D38+E38=0,0,D38/(D38+E38))</f>
        <v>1</v>
      </c>
      <c r="G38" s="0" t="n">
        <v>15</v>
      </c>
      <c r="H38" s="0" t="n">
        <v>1</v>
      </c>
      <c r="I38" s="5" t="n">
        <f aca="false">IF(G38+H38=0,0,G38/(G38+H38))</f>
        <v>0.9375</v>
      </c>
      <c r="J38" s="0" t="s">
        <v>72</v>
      </c>
      <c r="K38" s="10" t="s">
        <v>47</v>
      </c>
      <c r="L38" s="7" t="str">
        <f aca="false">IF(AND(OR(K38="In",K38="Play-In"),F38&lt;0.5),"SUB-.500 ADMITTED",IF(AND(K38="OUT",F38&gt;=0.5),"WINNING RECORD EXCLUDED",""))</f>
        <v/>
      </c>
    </row>
    <row r="39" customFormat="false" ht="15" hidden="false" customHeight="false" outlineLevel="0" collapsed="false">
      <c r="A39" s="11" t="s">
        <v>70</v>
      </c>
      <c r="B39" s="0" t="s">
        <v>73</v>
      </c>
      <c r="C39" s="0" t="s">
        <v>28</v>
      </c>
      <c r="D39" s="0" t="n">
        <v>10</v>
      </c>
      <c r="E39" s="0" t="n">
        <v>1</v>
      </c>
      <c r="F39" s="5" t="n">
        <f aca="false">IF(D39+E39=0,0,D39/(D39+E39))</f>
        <v>0.909090909090909</v>
      </c>
      <c r="G39" s="0" t="n">
        <v>10</v>
      </c>
      <c r="H39" s="0" t="n">
        <v>6</v>
      </c>
      <c r="I39" s="5" t="n">
        <f aca="false">IF(G39+H39=0,0,G39/(G39+H39))</f>
        <v>0.625</v>
      </c>
      <c r="J39" s="0" t="s">
        <v>74</v>
      </c>
      <c r="K39" s="10" t="s">
        <v>47</v>
      </c>
      <c r="L39" s="7" t="str">
        <f aca="false">IF(AND(OR(K39="In",K39="Play-In"),F39&lt;0.5),"SUB-.500 ADMITTED",IF(AND(K39="OUT",F39&gt;=0.5),"WINNING RECORD EXCLUDED",""))</f>
        <v/>
      </c>
    </row>
    <row r="40" customFormat="false" ht="15" hidden="false" customHeight="false" outlineLevel="0" collapsed="false">
      <c r="A40" s="11" t="s">
        <v>70</v>
      </c>
      <c r="B40" s="0" t="s">
        <v>75</v>
      </c>
      <c r="C40" s="0" t="s">
        <v>28</v>
      </c>
      <c r="D40" s="0" t="n">
        <v>9</v>
      </c>
      <c r="E40" s="0" t="n">
        <v>2</v>
      </c>
      <c r="F40" s="5" t="n">
        <f aca="false">IF(D40+E40=0,0,D40/(D40+E40))</f>
        <v>0.818181818181818</v>
      </c>
      <c r="G40" s="0" t="n">
        <v>10</v>
      </c>
      <c r="H40" s="0" t="n">
        <v>4</v>
      </c>
      <c r="I40" s="5" t="n">
        <f aca="false">IF(G40+H40=0,0,G40/(G40+H40))</f>
        <v>0.714285714285714</v>
      </c>
      <c r="J40" s="0" t="s">
        <v>26</v>
      </c>
      <c r="K40" s="6" t="s">
        <v>18</v>
      </c>
      <c r="L40" s="7" t="str">
        <f aca="false">IF(AND(OR(K40="In",K40="Play-In"),F40&lt;0.5),"SUB-.500 ADMITTED",IF(AND(K40="OUT",F40&gt;=0.5),"WINNING RECORD EXCLUDED",""))</f>
        <v/>
      </c>
    </row>
    <row r="41" customFormat="false" ht="15" hidden="false" customHeight="false" outlineLevel="0" collapsed="false">
      <c r="A41" s="11" t="s">
        <v>70</v>
      </c>
      <c r="B41" s="0" t="s">
        <v>76</v>
      </c>
      <c r="C41" s="0" t="s">
        <v>23</v>
      </c>
      <c r="D41" s="0" t="n">
        <v>10</v>
      </c>
      <c r="E41" s="0" t="n">
        <v>4</v>
      </c>
      <c r="F41" s="5" t="n">
        <f aca="false">IF(D41+E41=0,0,D41/(D41+E41))</f>
        <v>0.714285714285714</v>
      </c>
      <c r="G41" s="0" t="n">
        <v>11</v>
      </c>
      <c r="H41" s="0" t="n">
        <v>4</v>
      </c>
      <c r="I41" s="5" t="n">
        <f aca="false">IF(G41+H41=0,0,G41/(G41+H41))</f>
        <v>0.733333333333333</v>
      </c>
      <c r="J41" s="0" t="s">
        <v>77</v>
      </c>
      <c r="K41" s="8" t="s">
        <v>24</v>
      </c>
      <c r="L41" s="7" t="str">
        <f aca="false">IF(AND(OR(K41="In",K41="Play-In"),F41&lt;0.5),"SUB-.500 ADMITTED",IF(AND(K41="OUT",F41&gt;=0.5),"WINNING RECORD EXCLUDED",""))</f>
        <v>WINNING RECORD EXCLUDED</v>
      </c>
    </row>
    <row r="42" customFormat="false" ht="15" hidden="false" customHeight="false" outlineLevel="0" collapsed="false">
      <c r="A42" s="11" t="s">
        <v>70</v>
      </c>
      <c r="B42" s="0" t="s">
        <v>78</v>
      </c>
      <c r="C42" s="0" t="s">
        <v>23</v>
      </c>
      <c r="D42" s="0" t="n">
        <v>9</v>
      </c>
      <c r="E42" s="0" t="n">
        <v>4</v>
      </c>
      <c r="F42" s="5" t="n">
        <f aca="false">IF(D42+E42=0,0,D42/(D42+E42))</f>
        <v>0.692307692307692</v>
      </c>
      <c r="G42" s="0" t="n">
        <v>9</v>
      </c>
      <c r="H42" s="0" t="n">
        <v>4</v>
      </c>
      <c r="I42" s="5" t="n">
        <f aca="false">IF(G42+H42=0,0,G42/(G42+H42))</f>
        <v>0.692307692307692</v>
      </c>
      <c r="J42" s="0" t="s">
        <v>26</v>
      </c>
      <c r="K42" s="8" t="s">
        <v>24</v>
      </c>
      <c r="L42" s="7" t="str">
        <f aca="false">IF(AND(OR(K42="In",K42="Play-In"),F42&lt;0.5),"SUB-.500 ADMITTED",IF(AND(K42="OUT",F42&gt;=0.5),"WINNING RECORD EXCLUDED",""))</f>
        <v>WINNING RECORD EXCLUDED</v>
      </c>
    </row>
    <row r="43" customFormat="false" ht="15" hidden="false" customHeight="false" outlineLevel="0" collapsed="false">
      <c r="A43" s="11" t="s">
        <v>70</v>
      </c>
      <c r="B43" s="0" t="s">
        <v>79</v>
      </c>
      <c r="C43" s="0" t="s">
        <v>16</v>
      </c>
      <c r="D43" s="0" t="n">
        <v>7</v>
      </c>
      <c r="E43" s="0" t="n">
        <v>4</v>
      </c>
      <c r="F43" s="5" t="n">
        <f aca="false">IF(D43+E43=0,0,D43/(D43+E43))</f>
        <v>0.636363636363636</v>
      </c>
      <c r="G43" s="0" t="n">
        <v>10</v>
      </c>
      <c r="H43" s="0" t="n">
        <v>4</v>
      </c>
      <c r="I43" s="5" t="n">
        <f aca="false">IF(G43+H43=0,0,G43/(G43+H43))</f>
        <v>0.714285714285714</v>
      </c>
      <c r="J43" s="0" t="s">
        <v>56</v>
      </c>
      <c r="K43" s="12" t="s">
        <v>80</v>
      </c>
      <c r="L43" s="7" t="str">
        <f aca="false">IF(AND(OR(K43="In",K43="Play-In"),F43&lt;0.5),"SUB-.500 ADMITTED",IF(AND(K43="OUT",F43&gt;=0.5),"WINNING RECORD EXCLUDED",""))</f>
        <v/>
      </c>
    </row>
    <row r="44" customFormat="false" ht="15" hidden="false" customHeight="false" outlineLevel="0" collapsed="false">
      <c r="A44" s="11" t="s">
        <v>70</v>
      </c>
      <c r="B44" s="0" t="s">
        <v>81</v>
      </c>
      <c r="C44" s="0" t="s">
        <v>20</v>
      </c>
      <c r="D44" s="0" t="n">
        <v>6</v>
      </c>
      <c r="E44" s="0" t="n">
        <v>5</v>
      </c>
      <c r="F44" s="5" t="n">
        <f aca="false">IF(D44+E44=0,0,D44/(D44+E44))</f>
        <v>0.545454545454545</v>
      </c>
      <c r="G44" s="0" t="n">
        <v>8</v>
      </c>
      <c r="H44" s="0" t="n">
        <v>8</v>
      </c>
      <c r="I44" s="5" t="n">
        <f aca="false">IF(G44+H44=0,0,G44/(G44+H44))</f>
        <v>0.5</v>
      </c>
      <c r="J44" s="0" t="s">
        <v>36</v>
      </c>
      <c r="K44" s="6" t="s">
        <v>18</v>
      </c>
      <c r="L44" s="7" t="str">
        <f aca="false">IF(AND(OR(K44="In",K44="Play-In"),F44&lt;0.5),"SUB-.500 ADMITTED",IF(AND(K44="OUT",F44&gt;=0.5),"WINNING RECORD EXCLUDED",""))</f>
        <v/>
      </c>
    </row>
    <row r="45" customFormat="false" ht="15" hidden="false" customHeight="false" outlineLevel="0" collapsed="false">
      <c r="A45" s="11" t="s">
        <v>70</v>
      </c>
      <c r="B45" s="0" t="s">
        <v>82</v>
      </c>
      <c r="C45" s="0" t="s">
        <v>20</v>
      </c>
      <c r="D45" s="0" t="n">
        <v>4</v>
      </c>
      <c r="E45" s="0" t="n">
        <v>7</v>
      </c>
      <c r="F45" s="5" t="n">
        <f aca="false">IF(D45+E45=0,0,D45/(D45+E45))</f>
        <v>0.363636363636364</v>
      </c>
      <c r="G45" s="0" t="n">
        <v>6</v>
      </c>
      <c r="H45" s="0" t="n">
        <v>10</v>
      </c>
      <c r="I45" s="5" t="n">
        <f aca="false">IF(G45+H45=0,0,G45/(G45+H45))</f>
        <v>0.375</v>
      </c>
      <c r="J45" s="0" t="s">
        <v>56</v>
      </c>
      <c r="K45" s="6" t="s">
        <v>18</v>
      </c>
      <c r="L45" s="7" t="str">
        <f aca="false">IF(AND(OR(K45="In",K45="Play-In"),F45&lt;0.5),"SUB-.500 ADMITTED",IF(AND(K45="OUT",F45&gt;=0.5),"WINNING RECORD EXCLUDED",""))</f>
        <v>SUB-.500 ADMITTED</v>
      </c>
    </row>
    <row r="46" customFormat="false" ht="15" hidden="false" customHeight="false" outlineLevel="0" collapsed="false">
      <c r="A46" s="11" t="s">
        <v>70</v>
      </c>
      <c r="B46" s="0" t="s">
        <v>83</v>
      </c>
      <c r="C46" s="0" t="s">
        <v>28</v>
      </c>
      <c r="D46" s="0" t="n">
        <v>4</v>
      </c>
      <c r="E46" s="0" t="n">
        <v>7</v>
      </c>
      <c r="F46" s="5" t="n">
        <f aca="false">IF(D46+E46=0,0,D46/(D46+E46))</f>
        <v>0.363636363636364</v>
      </c>
      <c r="G46" s="0" t="n">
        <v>6</v>
      </c>
      <c r="H46" s="0" t="n">
        <v>9</v>
      </c>
      <c r="I46" s="5" t="n">
        <f aca="false">IF(G46+H46=0,0,G46/(G46+H46))</f>
        <v>0.4</v>
      </c>
      <c r="J46" s="0" t="s">
        <v>36</v>
      </c>
      <c r="K46" s="6" t="s">
        <v>18</v>
      </c>
      <c r="L46" s="7" t="str">
        <f aca="false">IF(AND(OR(K46="In",K46="Play-In"),F46&lt;0.5),"SUB-.500 ADMITTED",IF(AND(K46="OUT",F46&gt;=0.5),"WINNING RECORD EXCLUDED",""))</f>
        <v>SUB-.500 ADMITTED</v>
      </c>
    </row>
    <row r="47" customFormat="false" ht="15" hidden="false" customHeight="false" outlineLevel="0" collapsed="false">
      <c r="A47" s="11" t="s">
        <v>70</v>
      </c>
      <c r="B47" s="0" t="s">
        <v>84</v>
      </c>
      <c r="C47" s="0" t="s">
        <v>16</v>
      </c>
      <c r="D47" s="0" t="n">
        <v>2</v>
      </c>
      <c r="E47" s="0" t="n">
        <v>9</v>
      </c>
      <c r="F47" s="5" t="n">
        <f aca="false">IF(D47+E47=0,0,D47/(D47+E47))</f>
        <v>0.181818181818182</v>
      </c>
      <c r="G47" s="0" t="n">
        <v>2</v>
      </c>
      <c r="H47" s="0" t="n">
        <v>13</v>
      </c>
      <c r="I47" s="5" t="n">
        <f aca="false">IF(G47+H47=0,0,G47/(G47+H47))</f>
        <v>0.133333333333333</v>
      </c>
      <c r="J47" s="0" t="s">
        <v>29</v>
      </c>
      <c r="K47" s="8" t="s">
        <v>24</v>
      </c>
      <c r="L47" s="7" t="str">
        <f aca="false">IF(AND(OR(K47="In",K47="Play-In"),F47&lt;0.5),"SUB-.500 ADMITTED",IF(AND(K47="OUT",F47&gt;=0.5),"WINNING RECORD EXCLUDED",""))</f>
        <v/>
      </c>
    </row>
    <row r="48" customFormat="false" ht="15" hidden="false" customHeight="false" outlineLevel="0" collapsed="false">
      <c r="A48" s="11" t="s">
        <v>70</v>
      </c>
      <c r="B48" s="0" t="s">
        <v>85</v>
      </c>
      <c r="C48" s="0" t="s">
        <v>20</v>
      </c>
      <c r="D48" s="0" t="n">
        <v>1</v>
      </c>
      <c r="E48" s="0" t="n">
        <v>10</v>
      </c>
      <c r="F48" s="5" t="n">
        <f aca="false">IF(D48+E48=0,0,D48/(D48+E48))</f>
        <v>0.0909090909090909</v>
      </c>
      <c r="G48" s="0" t="n">
        <v>5</v>
      </c>
      <c r="H48" s="0" t="n">
        <v>10</v>
      </c>
      <c r="I48" s="5" t="n">
        <f aca="false">IF(G48+H48=0,0,G48/(G48+H48))</f>
        <v>0.333333333333333</v>
      </c>
      <c r="J48" s="0" t="s">
        <v>29</v>
      </c>
      <c r="K48" s="6" t="s">
        <v>18</v>
      </c>
      <c r="L48" s="7" t="str">
        <f aca="false">IF(AND(OR(K48="In",K48="Play-In"),F48&lt;0.5),"SUB-.500 ADMITTED",IF(AND(K48="OUT",F48&gt;=0.5),"WINNING RECORD EXCLUDED",""))</f>
        <v>SUB-.500 ADMITTED</v>
      </c>
    </row>
    <row r="49" customFormat="false" ht="15" hidden="false" customHeight="false" outlineLevel="0" collapsed="false">
      <c r="A49" s="11" t="s">
        <v>70</v>
      </c>
      <c r="B49" s="0" t="s">
        <v>86</v>
      </c>
      <c r="C49" s="0" t="s">
        <v>20</v>
      </c>
      <c r="D49" s="0" t="n">
        <v>0</v>
      </c>
      <c r="E49" s="0" t="n">
        <v>11</v>
      </c>
      <c r="F49" s="5" t="n">
        <f aca="false">IF(D49+E49=0,0,D49/(D49+E49))</f>
        <v>0</v>
      </c>
      <c r="G49" s="0" t="n">
        <v>0</v>
      </c>
      <c r="H49" s="0" t="n">
        <v>16</v>
      </c>
      <c r="I49" s="5" t="n">
        <f aca="false">IF(G49+H49=0,0,G49/(G49+H49))</f>
        <v>0</v>
      </c>
      <c r="J49" s="0" t="s">
        <v>87</v>
      </c>
      <c r="K49" s="6" t="s">
        <v>18</v>
      </c>
      <c r="L49" s="7" t="str">
        <f aca="false">IF(AND(OR(K49="In",K49="Play-In"),F49&lt;0.5),"SUB-.500 ADMITTED",IF(AND(K49="OUT",F49&gt;=0.5),"WINNING RECORD EXCLUDED",""))</f>
        <v>SUB-.500 ADMITTED</v>
      </c>
    </row>
    <row r="50" customFormat="false" ht="15" hidden="false" customHeight="false" outlineLevel="0" collapsed="false">
      <c r="A50" s="13" t="s">
        <v>88</v>
      </c>
      <c r="B50" s="0" t="s">
        <v>89</v>
      </c>
      <c r="C50" s="0" t="s">
        <v>16</v>
      </c>
      <c r="D50" s="0" t="n">
        <v>11</v>
      </c>
      <c r="E50" s="0" t="n">
        <v>0</v>
      </c>
      <c r="F50" s="5" t="n">
        <f aca="false">IF(D50+E50=0,0,D50/(D50+E50))</f>
        <v>1</v>
      </c>
      <c r="G50" s="0" t="n">
        <v>11</v>
      </c>
      <c r="H50" s="0" t="n">
        <v>1</v>
      </c>
      <c r="I50" s="5" t="n">
        <f aca="false">IF(G50+H50=0,0,G50/(G50+H50))</f>
        <v>0.916666666666667</v>
      </c>
      <c r="J50" s="0" t="s">
        <v>90</v>
      </c>
      <c r="K50" s="10" t="s">
        <v>47</v>
      </c>
      <c r="L50" s="7" t="str">
        <f aca="false">IF(AND(OR(K50="In",K50="Play-In"),F50&lt;0.5),"SUB-.500 ADMITTED",IF(AND(K50="OUT",F50&gt;=0.5),"WINNING RECORD EXCLUDED",""))</f>
        <v/>
      </c>
    </row>
    <row r="51" customFormat="false" ht="15" hidden="false" customHeight="false" outlineLevel="0" collapsed="false">
      <c r="A51" s="13" t="s">
        <v>88</v>
      </c>
      <c r="B51" s="0" t="s">
        <v>91</v>
      </c>
      <c r="C51" s="0" t="s">
        <v>23</v>
      </c>
      <c r="D51" s="0" t="n">
        <v>11</v>
      </c>
      <c r="E51" s="0" t="n">
        <v>3</v>
      </c>
      <c r="F51" s="5" t="n">
        <f aca="false">IF(D51+E51=0,0,D51/(D51+E51))</f>
        <v>0.785714285714286</v>
      </c>
      <c r="G51" s="0" t="n">
        <v>12</v>
      </c>
      <c r="H51" s="0" t="n">
        <v>3</v>
      </c>
      <c r="I51" s="5" t="n">
        <f aca="false">IF(G51+H51=0,0,G51/(G51+H51))</f>
        <v>0.8</v>
      </c>
      <c r="J51" s="0" t="s">
        <v>77</v>
      </c>
      <c r="K51" s="8" t="s">
        <v>24</v>
      </c>
      <c r="L51" s="7" t="str">
        <f aca="false">IF(AND(OR(K51="In",K51="Play-In"),F51&lt;0.5),"SUB-.500 ADMITTED",IF(AND(K51="OUT",F51&gt;=0.5),"WINNING RECORD EXCLUDED",""))</f>
        <v>WINNING RECORD EXCLUDED</v>
      </c>
    </row>
    <row r="52" customFormat="false" ht="15" hidden="false" customHeight="false" outlineLevel="0" collapsed="false">
      <c r="A52" s="13" t="s">
        <v>88</v>
      </c>
      <c r="B52" s="0" t="s">
        <v>92</v>
      </c>
      <c r="C52" s="0" t="s">
        <v>20</v>
      </c>
      <c r="D52" s="0" t="n">
        <v>8</v>
      </c>
      <c r="E52" s="0" t="n">
        <v>3</v>
      </c>
      <c r="F52" s="5" t="n">
        <f aca="false">IF(D52+E52=0,0,D52/(D52+E52))</f>
        <v>0.727272727272727</v>
      </c>
      <c r="G52" s="0" t="n">
        <v>11</v>
      </c>
      <c r="H52" s="0" t="n">
        <v>4</v>
      </c>
      <c r="I52" s="5" t="n">
        <f aca="false">IF(G52+H52=0,0,G52/(G52+H52))</f>
        <v>0.733333333333333</v>
      </c>
      <c r="J52" s="0" t="s">
        <v>56</v>
      </c>
      <c r="K52" s="6" t="s">
        <v>18</v>
      </c>
      <c r="L52" s="7" t="str">
        <f aca="false">IF(AND(OR(K52="In",K52="Play-In"),F52&lt;0.5),"SUB-.500 ADMITTED",IF(AND(K52="OUT",F52&gt;=0.5),"WINNING RECORD EXCLUDED",""))</f>
        <v/>
      </c>
    </row>
    <row r="53" customFormat="false" ht="15" hidden="false" customHeight="false" outlineLevel="0" collapsed="false">
      <c r="A53" s="13" t="s">
        <v>88</v>
      </c>
      <c r="B53" s="0" t="s">
        <v>93</v>
      </c>
      <c r="C53" s="0" t="s">
        <v>28</v>
      </c>
      <c r="D53" s="0" t="n">
        <v>7</v>
      </c>
      <c r="E53" s="0" t="n">
        <v>4</v>
      </c>
      <c r="F53" s="5" t="n">
        <f aca="false">IF(D53+E53=0,0,D53/(D53+E53))</f>
        <v>0.636363636363636</v>
      </c>
      <c r="G53" s="0" t="n">
        <v>8</v>
      </c>
      <c r="H53" s="0" t="n">
        <v>7</v>
      </c>
      <c r="I53" s="5" t="n">
        <f aca="false">IF(G53+H53=0,0,G53/(G53+H53))</f>
        <v>0.533333333333333</v>
      </c>
      <c r="J53" s="0" t="s">
        <v>29</v>
      </c>
      <c r="K53" s="6" t="s">
        <v>18</v>
      </c>
      <c r="L53" s="7" t="str">
        <f aca="false">IF(AND(OR(K53="In",K53="Play-In"),F53&lt;0.5),"SUB-.500 ADMITTED",IF(AND(K53="OUT",F53&gt;=0.5),"WINNING RECORD EXCLUDED",""))</f>
        <v/>
      </c>
    </row>
    <row r="54" customFormat="false" ht="15" hidden="false" customHeight="false" outlineLevel="0" collapsed="false">
      <c r="A54" s="13" t="s">
        <v>88</v>
      </c>
      <c r="B54" s="0" t="s">
        <v>94</v>
      </c>
      <c r="C54" s="0" t="s">
        <v>28</v>
      </c>
      <c r="D54" s="0" t="n">
        <v>6</v>
      </c>
      <c r="E54" s="0" t="n">
        <v>5</v>
      </c>
      <c r="F54" s="5" t="n">
        <f aca="false">IF(D54+E54=0,0,D54/(D54+E54))</f>
        <v>0.545454545454545</v>
      </c>
      <c r="G54" s="0" t="n">
        <v>6</v>
      </c>
      <c r="H54" s="0" t="n">
        <v>8</v>
      </c>
      <c r="I54" s="5" t="n">
        <f aca="false">IF(G54+H54=0,0,G54/(G54+H54))</f>
        <v>0.428571428571429</v>
      </c>
      <c r="J54" s="0" t="s">
        <v>26</v>
      </c>
      <c r="K54" s="6" t="s">
        <v>18</v>
      </c>
      <c r="L54" s="7" t="str">
        <f aca="false">IF(AND(OR(K54="In",K54="Play-In"),F54&lt;0.5),"SUB-.500 ADMITTED",IF(AND(K54="OUT",F54&gt;=0.5),"WINNING RECORD EXCLUDED",""))</f>
        <v/>
      </c>
    </row>
    <row r="55" customFormat="false" ht="15" hidden="false" customHeight="false" outlineLevel="0" collapsed="false">
      <c r="A55" s="13" t="s">
        <v>88</v>
      </c>
      <c r="B55" s="0" t="s">
        <v>95</v>
      </c>
      <c r="C55" s="0" t="s">
        <v>16</v>
      </c>
      <c r="D55" s="0" t="n">
        <v>4</v>
      </c>
      <c r="E55" s="0" t="n">
        <v>7</v>
      </c>
      <c r="F55" s="5" t="n">
        <f aca="false">IF(D55+E55=0,0,D55/(D55+E55))</f>
        <v>0.363636363636364</v>
      </c>
      <c r="G55" s="0" t="n">
        <v>4</v>
      </c>
      <c r="H55" s="0" t="n">
        <v>10</v>
      </c>
      <c r="I55" s="5" t="n">
        <f aca="false">IF(G55+H55=0,0,G55/(G55+H55))</f>
        <v>0.285714285714286</v>
      </c>
      <c r="J55" s="0" t="s">
        <v>26</v>
      </c>
      <c r="K55" s="8" t="s">
        <v>24</v>
      </c>
      <c r="L55" s="7" t="str">
        <f aca="false">IF(AND(OR(K55="In",K55="Play-In"),F55&lt;0.5),"SUB-.500 ADMITTED",IF(AND(K55="OUT",F55&gt;=0.5),"WINNING RECORD EXCLUDED",""))</f>
        <v/>
      </c>
    </row>
    <row r="59" customFormat="false" ht="15" hidden="false" customHeight="false" outlineLevel="0" collapsed="false">
      <c r="A59" s="14" t="s">
        <v>96</v>
      </c>
      <c r="B59" s="14"/>
      <c r="C59" s="14"/>
      <c r="D59" s="14"/>
    </row>
    <row r="60" customFormat="false" ht="15" hidden="false" customHeight="false" outlineLevel="0" collapsed="false">
      <c r="A60" s="15" t="s">
        <v>97</v>
      </c>
      <c r="B60" s="15"/>
      <c r="C60" s="15"/>
      <c r="D60" s="16" t="n">
        <f aca="false">COUNTA(B5:B55)</f>
        <v>51</v>
      </c>
    </row>
    <row r="61" customFormat="false" ht="15" hidden="false" customHeight="false" outlineLevel="0" collapsed="false">
      <c r="A61" s="15" t="s">
        <v>98</v>
      </c>
      <c r="B61" s="15"/>
      <c r="C61" s="15"/>
      <c r="D61" s="16" t="n">
        <f aca="false">COUNTIF(K5:K55,"&lt;&gt;OUT")</f>
        <v>31</v>
      </c>
    </row>
    <row r="62" customFormat="false" ht="15" hidden="false" customHeight="false" outlineLevel="0" collapsed="false">
      <c r="A62" s="15" t="s">
        <v>99</v>
      </c>
      <c r="B62" s="15"/>
      <c r="C62" s="15"/>
      <c r="D62" s="16" t="n">
        <f aca="false">COUNTIF(K5:K55,"OUT")</f>
        <v>20</v>
      </c>
    </row>
    <row r="63" customFormat="false" ht="15" hidden="false" customHeight="false" outlineLevel="0" collapsed="false">
      <c r="A63" s="15" t="s">
        <v>100</v>
      </c>
      <c r="B63" s="15"/>
      <c r="C63" s="15"/>
      <c r="D63" s="16" t="n">
        <f aca="false">COUNTIF(L5:L55,"SUB-.500 ADMITTED")</f>
        <v>12</v>
      </c>
    </row>
    <row r="64" customFormat="false" ht="15" hidden="false" customHeight="false" outlineLevel="0" collapsed="false">
      <c r="A64" s="15" t="s">
        <v>101</v>
      </c>
      <c r="B64" s="15"/>
      <c r="C64" s="15"/>
      <c r="D64" s="16" t="n">
        <f aca="false">COUNTIF(L5:L55,"WINNING RECORD EXCLUDED")</f>
        <v>7</v>
      </c>
    </row>
    <row r="67" customFormat="false" ht="15" hidden="false" customHeight="false" outlineLevel="0" collapsed="false">
      <c r="A67" s="14" t="s">
        <v>102</v>
      </c>
      <c r="B67" s="14"/>
      <c r="C67" s="14"/>
      <c r="D67" s="14"/>
      <c r="E67" s="14"/>
      <c r="F67" s="14"/>
    </row>
    <row r="68" customFormat="false" ht="15" hidden="false" customHeight="false" outlineLevel="0" collapsed="false">
      <c r="A68" s="17" t="s">
        <v>2</v>
      </c>
      <c r="B68" s="17" t="s">
        <v>103</v>
      </c>
      <c r="C68" s="17" t="s">
        <v>18</v>
      </c>
      <c r="D68" s="17" t="s">
        <v>104</v>
      </c>
      <c r="E68" s="17" t="s">
        <v>105</v>
      </c>
      <c r="F68" s="17" t="s">
        <v>106</v>
      </c>
    </row>
    <row r="69" customFormat="false" ht="15" hidden="false" customHeight="false" outlineLevel="0" collapsed="false">
      <c r="A69" s="4" t="s">
        <v>14</v>
      </c>
      <c r="B69" s="0" t="n">
        <f aca="false">COUNTIF(A5:A55,"A")</f>
        <v>14</v>
      </c>
      <c r="C69" s="0" t="n">
        <f aca="false">COUNTIFS(A5:A55,"A",K5:K55,"&lt;&gt;OUT")</f>
        <v>8</v>
      </c>
      <c r="D69" s="0" t="n">
        <f aca="false">COUNTIFS(A5:A55,"A",K5:K55,"OUT")</f>
        <v>6</v>
      </c>
      <c r="E69" s="0" t="n">
        <f aca="false">COUNTIFS(A5:A55,"A",L5:L55,"SUB-.500 ADMITTED")</f>
        <v>4</v>
      </c>
      <c r="F69" s="0" t="n">
        <f aca="false">COUNTIFS(A5:A55,"A",L5:L55,"WINNING RECORD EXCLUDED")</f>
        <v>1</v>
      </c>
    </row>
    <row r="70" customFormat="false" ht="15" hidden="false" customHeight="false" outlineLevel="0" collapsed="false">
      <c r="A70" s="9" t="s">
        <v>44</v>
      </c>
      <c r="B70" s="0" t="n">
        <f aca="false">COUNTIF(A5:A55,"B")</f>
        <v>19</v>
      </c>
      <c r="C70" s="0" t="n">
        <f aca="false">COUNTIFS(A5:A55,"B",K5:K55,"&lt;&gt;OUT")</f>
        <v>10</v>
      </c>
      <c r="D70" s="0" t="n">
        <f aca="false">COUNTIFS(A5:A55,"B",K5:K55,"OUT")</f>
        <v>9</v>
      </c>
      <c r="E70" s="0" t="n">
        <f aca="false">COUNTIFS(A5:A55,"B",L5:L55,"SUB-.500 ADMITTED")</f>
        <v>4</v>
      </c>
      <c r="F70" s="0" t="n">
        <f aca="false">COUNTIFS(A5:A55,"B",L5:L55,"WINNING RECORD EXCLUDED")</f>
        <v>3</v>
      </c>
    </row>
    <row r="71" customFormat="false" ht="15" hidden="false" customHeight="false" outlineLevel="0" collapsed="false">
      <c r="A71" s="11" t="s">
        <v>70</v>
      </c>
      <c r="B71" s="0" t="n">
        <f aca="false">COUNTIF(A5:A55,"C")</f>
        <v>12</v>
      </c>
      <c r="C71" s="0" t="n">
        <f aca="false">COUNTIFS(A5:A55,"C",K5:K55,"&lt;&gt;OUT")</f>
        <v>9</v>
      </c>
      <c r="D71" s="0" t="n">
        <f aca="false">COUNTIFS(A5:A55,"C",K5:K55,"OUT")</f>
        <v>3</v>
      </c>
      <c r="E71" s="0" t="n">
        <f aca="false">COUNTIFS(A5:A55,"C",L5:L55,"SUB-.500 ADMITTED")</f>
        <v>4</v>
      </c>
      <c r="F71" s="0" t="n">
        <f aca="false">COUNTIFS(A5:A55,"C",L5:L55,"WINNING RECORD EXCLUDED")</f>
        <v>2</v>
      </c>
    </row>
    <row r="72" customFormat="false" ht="15" hidden="false" customHeight="false" outlineLevel="0" collapsed="false">
      <c r="A72" s="13" t="s">
        <v>88</v>
      </c>
      <c r="B72" s="0" t="n">
        <f aca="false">COUNTIF(A5:A55,"D")</f>
        <v>6</v>
      </c>
      <c r="C72" s="0" t="n">
        <f aca="false">COUNTIFS(A5:A55,"D",K5:K55,"&lt;&gt;OUT")</f>
        <v>4</v>
      </c>
      <c r="D72" s="0" t="n">
        <f aca="false">COUNTIFS(A5:A55,"D",K5:K55,"OUT")</f>
        <v>2</v>
      </c>
      <c r="E72" s="0" t="n">
        <f aca="false">COUNTIFS(A5:A55,"D",L5:L55,"SUB-.500 ADMITTED")</f>
        <v>0</v>
      </c>
      <c r="F72" s="0" t="n">
        <f aca="false">COUNTIFS(A5:A55,"D",L5:L55,"WINNING RECORD EXCLUDED")</f>
        <v>1</v>
      </c>
    </row>
  </sheetData>
  <mergeCells count="9">
    <mergeCell ref="A1:L1"/>
    <mergeCell ref="A2:L2"/>
    <mergeCell ref="A59:D59"/>
    <mergeCell ref="A60:C60"/>
    <mergeCell ref="A61:C61"/>
    <mergeCell ref="A62:C62"/>
    <mergeCell ref="A63:C63"/>
    <mergeCell ref="A64:C64"/>
    <mergeCell ref="A67:F6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2026-05-12T11:31:21Z</dcterms:created>
  <dc:creator>openpyxl</dc:creator>
  <dc:description/>
  <dc:language>en-US</dc:language>
  <cp:lastModifiedBy/>
  <dcterms:modified xsi:type="dcterms:W3CDTF">2026-05-12T11:31:21Z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